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W:\ДКС\ТЕНДЕРЫ\2024\огт Трубопр скв 4,5 Центр, внеплан_ЯБ\2 Пригл\"/>
    </mc:Choice>
  </mc:AlternateContent>
  <xr:revisionPtr revIDLastSave="0" documentId="13_ncr:1_{3BA9EA0E-5986-45D6-A5BB-A27CA605DA04}" xr6:coauthVersionLast="36" xr6:coauthVersionMax="47" xr10:uidLastSave="{00000000-0000-0000-0000-000000000000}"/>
  <bookViews>
    <workbookView xWindow="-120" yWindow="-120" windowWidth="29040" windowHeight="15840" tabRatio="953" xr2:uid="{00000000-000D-0000-FFFF-FFFF00000000}"/>
  </bookViews>
  <sheets>
    <sheet name="Протокол" sheetId="2" r:id="rId1"/>
    <sheet name="Расшифровка ФИ" sheetId="10" state="hidden" r:id="rId2"/>
    <sheet name="Ответы на замечания" sheetId="11" state="hidden" r:id="rId3"/>
    <sheet name="Кальк-я к Расч№2" sheetId="15" state="hidden" r:id="rId4"/>
    <sheet name="гостиница (2)" sheetId="16" state="hidden" r:id="rId5"/>
    <sheet name="маршрут (2)" sheetId="17" state="hidden" r:id="rId6"/>
    <sheet name="перевозка рабочих (2)" sheetId="18" state="hidden" r:id="rId7"/>
  </sheets>
  <definedNames>
    <definedName name="bookmark2" localSheetId="1">'Расшифровка ФИ'!#REF!</definedName>
    <definedName name="_xlnm.Print_Area" localSheetId="0">Протокол!$A$1:$J$31</definedName>
    <definedName name="_xlnm.Print_Area" localSheetId="1">'Расшифровка ФИ'!$A$1:$D$23</definedName>
  </definedNames>
  <calcPr calcId="191029"/>
</workbook>
</file>

<file path=xl/calcChain.xml><?xml version="1.0" encoding="utf-8"?>
<calcChain xmlns="http://schemas.openxmlformats.org/spreadsheetml/2006/main">
  <c r="I14" i="2" l="1"/>
  <c r="H14" i="2"/>
  <c r="G14" i="2"/>
  <c r="F14" i="2"/>
  <c r="E14" i="2"/>
  <c r="D14" i="2"/>
  <c r="J13" i="2" l="1"/>
  <c r="J14" i="2" s="1"/>
  <c r="F15" i="2" l="1"/>
  <c r="F16" i="2" s="1"/>
  <c r="D6" i="18" l="1"/>
  <c r="D10" i="18" s="1"/>
  <c r="I9" i="15"/>
  <c r="I8" i="15"/>
  <c r="I7" i="15"/>
  <c r="C13" i="10"/>
  <c r="E23" i="10"/>
  <c r="C22" i="10"/>
  <c r="D16" i="10"/>
  <c r="D15" i="10"/>
  <c r="D14" i="10"/>
  <c r="D13" i="10"/>
  <c r="C11" i="10"/>
  <c r="C20" i="10" s="1"/>
  <c r="C10" i="10"/>
  <c r="C8" i="10"/>
  <c r="A4" i="10"/>
  <c r="I10" i="15" l="1"/>
  <c r="I12" i="15" s="1"/>
  <c r="I14" i="15" s="1"/>
  <c r="C14" i="10"/>
  <c r="C9" i="10"/>
  <c r="C15" i="10"/>
  <c r="C19" i="10"/>
  <c r="I13" i="15" l="1"/>
  <c r="I15" i="15" s="1"/>
  <c r="C16" i="10" l="1"/>
  <c r="C12" i="10" s="1"/>
  <c r="C17" i="10" s="1"/>
  <c r="C18" i="10" s="1"/>
  <c r="C23" i="10" s="1"/>
  <c r="E15" i="2" l="1"/>
  <c r="E16" i="2" s="1"/>
  <c r="J15" i="2" l="1"/>
  <c r="J16" i="2" s="1"/>
  <c r="G15" i="2"/>
  <c r="G16" i="2" s="1"/>
  <c r="H15" i="2" l="1"/>
  <c r="H16" i="2" s="1"/>
  <c r="I15" i="2" l="1"/>
  <c r="I16" i="2" s="1"/>
  <c r="D15" i="2" l="1"/>
  <c r="D16" i="2" l="1"/>
</calcChain>
</file>

<file path=xl/sharedStrings.xml><?xml version="1.0" encoding="utf-8"?>
<sst xmlns="http://schemas.openxmlformats.org/spreadsheetml/2006/main" count="130" uniqueCount="115">
  <si>
    <t>Всего</t>
  </si>
  <si>
    <t xml:space="preserve">«Обустройство Ашировского и Малокинельского лицензионных участков на 2024г.» </t>
  </si>
  <si>
    <t>№ п/п</t>
  </si>
  <si>
    <t>№ сметы</t>
  </si>
  <si>
    <t>Наименование работ</t>
  </si>
  <si>
    <t>Стоимость работ по смете, руб.</t>
  </si>
  <si>
    <t>Дополнительные затраты подрядчика за итогами сметы в текущих ценах в соответствии с расчетами подрядчика, руб.</t>
  </si>
  <si>
    <t xml:space="preserve">НДС 20% </t>
  </si>
  <si>
    <t>Производство работ в зимнее время</t>
  </si>
  <si>
    <t>Ф.Ф.Шайхутдинов</t>
  </si>
  <si>
    <t>Директор ООО "Спецстрой"</t>
  </si>
  <si>
    <t>Наименование затрат</t>
  </si>
  <si>
    <t>по объекту</t>
  </si>
  <si>
    <t>Расчет перевозки рабочих на объект и обратно</t>
  </si>
  <si>
    <t>Наименование</t>
  </si>
  <si>
    <t>ед.изм</t>
  </si>
  <si>
    <t>кол-во</t>
  </si>
  <si>
    <t>расстояние от места проживания до объекта</t>
  </si>
  <si>
    <t>км</t>
  </si>
  <si>
    <t>среднетехническая скорость движения УАЗ</t>
  </si>
  <si>
    <t>км/час</t>
  </si>
  <si>
    <t xml:space="preserve">время в пути </t>
  </si>
  <si>
    <t>час</t>
  </si>
  <si>
    <t>количество рабочих, ежедневно перевозимых в смену</t>
  </si>
  <si>
    <t>чел</t>
  </si>
  <si>
    <t xml:space="preserve">стоимость 1-го маш-часа работы УАЗ </t>
  </si>
  <si>
    <t>руб</t>
  </si>
  <si>
    <t>Стоимость перевозки   чел.день составит</t>
  </si>
  <si>
    <t>- для  перевозки рабочих используется автомобиль УАЗ:</t>
  </si>
  <si>
    <t xml:space="preserve">- тарифная ставка на транспортные услуги  УАЗ на 1 час </t>
  </si>
  <si>
    <r>
      <t xml:space="preserve">ПРОТОКОЛ
</t>
    </r>
    <r>
      <rPr>
        <sz val="14"/>
        <color theme="1"/>
        <rFont val="Times New Roman"/>
        <family val="1"/>
        <charset val="204"/>
      </rPr>
      <t>договорной стоимости</t>
    </r>
  </si>
  <si>
    <t>РАСШИФРОВКА</t>
  </si>
  <si>
    <t xml:space="preserve">стоимости строительно-монтажных работ </t>
  </si>
  <si>
    <t>(наименование объекта)</t>
  </si>
  <si>
    <t>№ п.п</t>
  </si>
  <si>
    <t>Стоимость с учетом НДС, руб.</t>
  </si>
  <si>
    <t>Примечание</t>
  </si>
  <si>
    <t>Договор 306ОГТ/23 от , руб с НДС</t>
  </si>
  <si>
    <t>Сметная стоимость по ВР к тендеру, в том числе:</t>
  </si>
  <si>
    <t>СМР(услуги)</t>
  </si>
  <si>
    <t>На основании ВР к тендеру; в уровне цен на 1 кв. 2024</t>
  </si>
  <si>
    <t>Материалы</t>
  </si>
  <si>
    <t>Оборудование</t>
  </si>
  <si>
    <t>Затраты, не учтенные в СД к тендеру:</t>
  </si>
  <si>
    <t>Командировоч- ные расходы и проживание</t>
  </si>
  <si>
    <t>Ежедневная перевозка рабочих туда-обратно на чел-день</t>
  </si>
  <si>
    <t>-</t>
  </si>
  <si>
    <t>Перебазировка техники  (туда-обратно)*</t>
  </si>
  <si>
    <t>Итого стоимость коммерческого предложения, в том числе:</t>
  </si>
  <si>
    <t>п.1+п.2</t>
  </si>
  <si>
    <t>СМР</t>
  </si>
  <si>
    <t>Справочно:</t>
  </si>
  <si>
    <t>ТЗ по СД без усложн. факторов</t>
  </si>
  <si>
    <t>Расчетная приведенная стоимость</t>
  </si>
  <si>
    <t>Ответ на замечания по Заключению № 62 от 13.03.2024</t>
  </si>
  <si>
    <t>№ ЛСР</t>
  </si>
  <si>
    <t>Замечание</t>
  </si>
  <si>
    <t>Ответ подрядчика</t>
  </si>
  <si>
    <t>ЛСР № 02-01-03 Площадка МБСНУ. Малокинельский ЛУ.</t>
  </si>
  <si>
    <t>Пункт 102 - ФЕРм08-02-412-05 заменена на расценку ФЕРм08-02-412-04 (ведомость объемов работ №3 - кабель силовой с медными жилами ВВГht(A)-LS 4x25-660").</t>
  </si>
  <si>
    <t>Принято</t>
  </si>
  <si>
    <t>ЛСР № 02-01-04 АГЗУ на скважине №4 и ЛСР № 02-01-05 АГЗУ на скважине №5.</t>
  </si>
  <si>
    <t>Пункт 1 - применен коэф - 0,85 (при перемещении бульдозерами ранее разработанных разрыхленных грунтов).</t>
  </si>
  <si>
    <t>ЛСР № 02-02-03, №02-02-04, №02-02-05, №02-02-06 Водоводы.</t>
  </si>
  <si>
    <t>Пункт 1 - применен коэф - 0,85 (при перемещении бульдозерами ранее разработанных разрыхленных грунтов)</t>
  </si>
  <si>
    <t>Пункты 2 - откорректирован коэффициент с 3,8 до 1,4 к расценке ФЕР01-01-030-14 (перемещение разработанного грунта должно быть 24м, а не 48м) - в п.2 Ведомостей объемов работ №№8-11 допущена ошибка, т.к. согласно п.4 ВОР перемещение возвращенного плодородного грунта указан 24м.</t>
  </si>
  <si>
    <t>Затраты на проживание рабочих во всех ЛСР с 1500 руб в сутки изменены на 1 200 руб. в сутки, согласно тарифа гостиницы "Степные огни" (село Матвеевка Оренбургская обл.) на дату проведения экспертизы.</t>
  </si>
  <si>
    <t>Не принято</t>
  </si>
  <si>
    <t>СД к КП пересчитана на 1 кв 2024 г</t>
  </si>
  <si>
    <t>к Расчету №2</t>
  </si>
  <si>
    <t>КАЛЬКУЛЯЦИЯ</t>
  </si>
  <si>
    <t>стоимости затрат по статье заработная плата такелажников на погрузке/разгрузке техники</t>
  </si>
  <si>
    <t>Обоснование</t>
  </si>
  <si>
    <t>Механизмы</t>
  </si>
  <si>
    <t>ед изм</t>
  </si>
  <si>
    <t>к-во</t>
  </si>
  <si>
    <t>масса ед-цы, кг</t>
  </si>
  <si>
    <t>Затраты труда, чел.-ч</t>
  </si>
  <si>
    <t>Погрузка</t>
  </si>
  <si>
    <t>Разгрузка</t>
  </si>
  <si>
    <r>
      <rPr>
        <b/>
        <sz val="11"/>
        <color theme="1"/>
        <rFont val="Times New Roman"/>
        <family val="1"/>
        <charset val="204"/>
      </rPr>
      <t>ЕНИР 25, табл. 2</t>
    </r>
    <r>
      <rPr>
        <sz val="11"/>
        <color theme="1"/>
        <rFont val="Times New Roman"/>
        <family val="1"/>
        <charset val="204"/>
      </rPr>
      <t xml:space="preserve"> (п. 15 г / 15 б)</t>
    </r>
  </si>
  <si>
    <t xml:space="preserve">трубоукладчик ТО 12-24Е </t>
  </si>
  <si>
    <t>шт</t>
  </si>
  <si>
    <t>(п. 13 б/13г)</t>
  </si>
  <si>
    <t xml:space="preserve">бульдозер  Shantui  SD16L </t>
  </si>
  <si>
    <t>(п. 17б/17г)</t>
  </si>
  <si>
    <t xml:space="preserve">экскаватор Hitachi ZX670LCR 3 </t>
  </si>
  <si>
    <t>Итого:</t>
  </si>
  <si>
    <t>Средняя часовая тарифная ставка, руб (Приказ по предприятию)</t>
  </si>
  <si>
    <t>Заработная плата</t>
  </si>
  <si>
    <t>Накладные расходы 120%</t>
  </si>
  <si>
    <t>Сметная прибыль 65%</t>
  </si>
  <si>
    <t>Всего:</t>
  </si>
  <si>
    <t>Директор ООО "Спецстрой"                                                          Ф.Ф.Шайхутдинов</t>
  </si>
  <si>
    <t>Итого стоимость работ с учетом дополнительных затрат подрядчика, руб.</t>
  </si>
  <si>
    <t>наименование затрат</t>
  </si>
  <si>
    <t>Приложение А</t>
  </si>
  <si>
    <t>к Техническому заданию</t>
  </si>
  <si>
    <t>02-01-01</t>
  </si>
  <si>
    <t>Руководитель предприятия</t>
  </si>
  <si>
    <t>Ф.И.О.</t>
  </si>
  <si>
    <t>(наименование организации)</t>
  </si>
  <si>
    <t>(подпись)</t>
  </si>
  <si>
    <t>Конец формы</t>
  </si>
  <si>
    <t>Примечание:</t>
  </si>
  <si>
    <r>
      <t xml:space="preserve">Графа </t>
    </r>
    <r>
      <rPr>
        <b/>
        <i/>
        <sz val="12"/>
        <rFont val="Times New Roman"/>
        <family val="1"/>
        <charset val="204"/>
      </rPr>
      <t xml:space="preserve">№ </t>
    </r>
    <r>
      <rPr>
        <b/>
        <sz val="12"/>
        <rFont val="Times New Roman"/>
        <family val="1"/>
        <charset val="204"/>
      </rPr>
      <t>4 заполняется подрядчиком на основании разработанных им ЛСР согласно ТЗ и в текущем уровне цен;</t>
    </r>
  </si>
  <si>
    <t>Графы № 5-9 заполняются подрядчиком на основании приложенных ЛСР и расчетов дополнительных затрат, в соответствии со сметными методиками. Количество и наименование граф должно соответствовать количеству и видам принятых дополнительных затрат в данном расчете.</t>
  </si>
  <si>
    <t>Директор_____________________________</t>
  </si>
  <si>
    <t xml:space="preserve">                                     М.П.</t>
  </si>
  <si>
    <r>
      <t>выполнение строительно-монтажных работ по объекту</t>
    </r>
    <r>
      <rPr>
        <b/>
        <sz val="14"/>
        <color theme="1"/>
        <rFont val="Times New Roman"/>
        <family val="1"/>
        <charset val="204"/>
      </rPr>
      <t xml:space="preserve">
</t>
    </r>
  </si>
  <si>
    <t>«Система межпромысловых трубопроводов от скважин №№4, 5 до УПСВ на Малокинельском ЛУ».</t>
  </si>
  <si>
    <r>
      <t xml:space="preserve">Выполнение СМР по объекту </t>
    </r>
    <r>
      <rPr>
        <b/>
        <sz val="11"/>
        <color indexed="8"/>
        <rFont val="Times New Roman"/>
        <family val="1"/>
        <charset val="204"/>
      </rPr>
      <t>«Система нефтесборных трубопроводов от скважин №№4, 5 до УПСВ на Малокинельском ЛУ»</t>
    </r>
  </si>
  <si>
    <t>1</t>
  </si>
  <si>
    <t>Итого</t>
  </si>
  <si>
    <t>Итого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</si>
</sst>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_-* #,##0\ _₽_-;\-* #,##0\ _₽_-;_-* &quot;-&quot;??\ _₽_-;_-@_-"/>
  </numFmts>
  <fonts count="30" x14ac:knownFonts="1"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.5"/>
      <color rgb="FF333333"/>
      <name val="Times New Roman"/>
      <family val="1"/>
      <charset val="204"/>
    </font>
    <font>
      <sz val="11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8"/>
      <name val="Arial Cyr"/>
      <charset val="204"/>
    </font>
    <font>
      <sz val="12"/>
      <name val="Arial Cyr"/>
      <charset val="204"/>
    </font>
    <font>
      <i/>
      <sz val="9"/>
      <name val="Arial Cyr"/>
      <charset val="204"/>
    </font>
    <font>
      <b/>
      <sz val="12"/>
      <name val="Arial Cyr"/>
      <charset val="204"/>
    </font>
    <font>
      <i/>
      <sz val="12"/>
      <name val="Arial Cyr"/>
      <charset val="204"/>
    </font>
    <font>
      <b/>
      <sz val="12"/>
      <color rgb="FF0070C0"/>
      <name val="Arial Cyr"/>
      <charset val="204"/>
    </font>
    <font>
      <b/>
      <i/>
      <sz val="10"/>
      <name val="Arial Cyr"/>
      <charset val="204"/>
    </font>
    <font>
      <b/>
      <i/>
      <sz val="12"/>
      <name val="Arial Cyr"/>
      <charset val="204"/>
    </font>
    <font>
      <i/>
      <sz val="10"/>
      <name val="Arial Cyr"/>
      <charset val="204"/>
    </font>
    <font>
      <b/>
      <i/>
      <sz val="12"/>
      <name val="Times New Roman"/>
      <family val="1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theme="0" tint="-0.249977111117893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>
      <alignment horizontal="left" vertical="top"/>
    </xf>
    <xf numFmtId="0" fontId="1" fillId="0" borderId="1" applyBorder="0" applyAlignment="0">
      <alignment horizontal="center"/>
    </xf>
  </cellStyleXfs>
  <cellXfs count="147">
    <xf numFmtId="0" fontId="0" fillId="0" borderId="0" xfId="0"/>
    <xf numFmtId="0" fontId="4" fillId="0" borderId="0" xfId="1" applyFont="1"/>
    <xf numFmtId="0" fontId="5" fillId="0" borderId="0" xfId="1" applyFont="1" applyAlignment="1">
      <alignment horizontal="centerContinuous" vertical="center" wrapText="1"/>
    </xf>
    <xf numFmtId="0" fontId="3" fillId="0" borderId="0" xfId="1" applyFont="1" applyAlignment="1">
      <alignment horizontal="centerContinuous" vertical="center"/>
    </xf>
    <xf numFmtId="0" fontId="4" fillId="0" borderId="1" xfId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 wrapText="1"/>
    </xf>
    <xf numFmtId="43" fontId="4" fillId="0" borderId="1" xfId="2" applyFont="1" applyFill="1" applyBorder="1" applyAlignment="1">
      <alignment vertical="center" wrapText="1"/>
    </xf>
    <xf numFmtId="43" fontId="4" fillId="0" borderId="1" xfId="2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vertical="center" wrapText="1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/>
    <xf numFmtId="0" fontId="4" fillId="0" borderId="1" xfId="1" applyFont="1" applyBorder="1" applyAlignment="1">
      <alignment wrapText="1"/>
    </xf>
    <xf numFmtId="0" fontId="6" fillId="2" borderId="1" xfId="1" applyFont="1" applyFill="1" applyBorder="1" applyAlignment="1">
      <alignment horizontal="center" vertical="center"/>
    </xf>
    <xf numFmtId="0" fontId="5" fillId="0" borderId="0" xfId="1" applyFont="1"/>
    <xf numFmtId="43" fontId="5" fillId="0" borderId="0" xfId="1" applyNumberFormat="1" applyFont="1"/>
    <xf numFmtId="4" fontId="7" fillId="0" borderId="0" xfId="0" applyNumberFormat="1" applyFont="1"/>
    <xf numFmtId="49" fontId="7" fillId="0" borderId="0" xfId="0" applyNumberFormat="1" applyFont="1"/>
    <xf numFmtId="43" fontId="5" fillId="3" borderId="0" xfId="1" applyNumberFormat="1" applyFont="1" applyFill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9" fillId="0" borderId="1" xfId="0" applyFont="1" applyBorder="1"/>
    <xf numFmtId="0" fontId="0" fillId="0" borderId="1" xfId="0" applyBorder="1"/>
    <xf numFmtId="2" fontId="0" fillId="0" borderId="1" xfId="0" applyNumberFormat="1" applyBorder="1" applyAlignment="1">
      <alignment horizontal="center"/>
    </xf>
    <xf numFmtId="0" fontId="9" fillId="0" borderId="2" xfId="0" applyFont="1" applyBorder="1"/>
    <xf numFmtId="2" fontId="0" fillId="0" borderId="0" xfId="0" applyNumberFormat="1"/>
    <xf numFmtId="0" fontId="9" fillId="0" borderId="1" xfId="0" applyFont="1" applyBorder="1" applyAlignment="1">
      <alignment wrapText="1"/>
    </xf>
    <xf numFmtId="0" fontId="0" fillId="0" borderId="2" xfId="0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10" fillId="0" borderId="0" xfId="0" applyFont="1"/>
    <xf numFmtId="0" fontId="13" fillId="0" borderId="0" xfId="0" applyFont="1" applyAlignment="1">
      <alignment horizontal="centerContinuous" vertical="center"/>
    </xf>
    <xf numFmtId="0" fontId="13" fillId="0" borderId="0" xfId="0" applyFont="1"/>
    <xf numFmtId="0" fontId="13" fillId="0" borderId="0" xfId="0" applyFont="1" applyAlignment="1">
      <alignment horizontal="centerContinuous" vertical="top" wrapText="1"/>
    </xf>
    <xf numFmtId="0" fontId="13" fillId="0" borderId="0" xfId="0" applyFont="1" applyAlignment="1">
      <alignment wrapText="1"/>
    </xf>
    <xf numFmtId="0" fontId="0" fillId="0" borderId="0" xfId="0" applyAlignment="1">
      <alignment horizontal="centerContinuous"/>
    </xf>
    <xf numFmtId="0" fontId="14" fillId="0" borderId="0" xfId="0" applyFont="1" applyAlignment="1">
      <alignment horizontal="centerContinuous" vertical="top"/>
    </xf>
    <xf numFmtId="0" fontId="0" fillId="0" borderId="0" xfId="0" applyAlignment="1">
      <alignment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vertical="top"/>
    </xf>
    <xf numFmtId="4" fontId="15" fillId="4" borderId="1" xfId="0" applyNumberFormat="1" applyFont="1" applyFill="1" applyBorder="1" applyAlignment="1">
      <alignment horizontal="right" vertical="center" wrapText="1"/>
    </xf>
    <xf numFmtId="4" fontId="13" fillId="4" borderId="1" xfId="0" applyNumberFormat="1" applyFont="1" applyFill="1" applyBorder="1" applyAlignment="1">
      <alignment horizontal="left" vertical="top" wrapText="1"/>
    </xf>
    <xf numFmtId="0" fontId="15" fillId="0" borderId="0" xfId="0" applyFont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right" vertical="top"/>
    </xf>
    <xf numFmtId="4" fontId="13" fillId="0" borderId="1" xfId="0" applyNumberFormat="1" applyFont="1" applyBorder="1" applyAlignment="1">
      <alignment horizontal="right" vertical="center" wrapText="1"/>
    </xf>
    <xf numFmtId="4" fontId="13" fillId="4" borderId="1" xfId="0" applyNumberFormat="1" applyFont="1" applyFill="1" applyBorder="1" applyAlignment="1">
      <alignment horizontal="right" vertical="top" wrapText="1"/>
    </xf>
    <xf numFmtId="0" fontId="13" fillId="0" borderId="1" xfId="0" applyFont="1" applyBorder="1" applyAlignment="1">
      <alignment horizontal="left" vertical="top" wrapText="1"/>
    </xf>
    <xf numFmtId="4" fontId="13" fillId="0" borderId="1" xfId="0" applyNumberFormat="1" applyFont="1" applyBorder="1" applyAlignment="1">
      <alignment horizontal="right" vertical="center"/>
    </xf>
    <xf numFmtId="10" fontId="0" fillId="0" borderId="0" xfId="0" applyNumberFormat="1" applyAlignment="1">
      <alignment horizontal="center" vertical="center"/>
    </xf>
    <xf numFmtId="0" fontId="13" fillId="0" borderId="0" xfId="0" applyFont="1" applyAlignment="1">
      <alignment vertical="top"/>
    </xf>
    <xf numFmtId="1" fontId="13" fillId="0" borderId="1" xfId="0" applyNumberFormat="1" applyFont="1" applyBorder="1" applyAlignment="1">
      <alignment horizontal="center" vertical="top" wrapText="1"/>
    </xf>
    <xf numFmtId="43" fontId="13" fillId="0" borderId="0" xfId="0" applyNumberFormat="1" applyFont="1" applyAlignment="1">
      <alignment vertical="top"/>
    </xf>
    <xf numFmtId="2" fontId="13" fillId="0" borderId="1" xfId="0" applyNumberFormat="1" applyFont="1" applyBorder="1" applyAlignment="1">
      <alignment horizontal="center" vertical="center"/>
    </xf>
    <xf numFmtId="43" fontId="13" fillId="0" borderId="1" xfId="0" applyNumberFormat="1" applyFont="1" applyBorder="1" applyAlignment="1">
      <alignment vertical="top"/>
    </xf>
    <xf numFmtId="4" fontId="13" fillId="0" borderId="1" xfId="0" applyNumberFormat="1" applyFont="1" applyBorder="1" applyAlignment="1">
      <alignment horizontal="center" vertical="center"/>
    </xf>
    <xf numFmtId="0" fontId="15" fillId="4" borderId="1" xfId="0" applyFont="1" applyFill="1" applyBorder="1" applyAlignment="1">
      <alignment vertical="top" wrapText="1"/>
    </xf>
    <xf numFmtId="4" fontId="15" fillId="4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top"/>
    </xf>
    <xf numFmtId="4" fontId="17" fillId="0" borderId="1" xfId="0" applyNumberFormat="1" applyFont="1" applyBorder="1" applyAlignment="1">
      <alignment horizontal="right" vertical="center" wrapText="1"/>
    </xf>
    <xf numFmtId="0" fontId="13" fillId="0" borderId="1" xfId="0" applyFont="1" applyBorder="1" applyAlignment="1">
      <alignment horizontal="center" vertical="center"/>
    </xf>
    <xf numFmtId="0" fontId="18" fillId="0" borderId="1" xfId="0" applyFont="1" applyBorder="1"/>
    <xf numFmtId="4" fontId="15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>
      <alignment horizontal="right" vertical="top"/>
    </xf>
    <xf numFmtId="0" fontId="20" fillId="0" borderId="1" xfId="0" applyFont="1" applyBorder="1"/>
    <xf numFmtId="4" fontId="20" fillId="0" borderId="1" xfId="0" applyNumberFormat="1" applyFont="1" applyBorder="1"/>
    <xf numFmtId="4" fontId="19" fillId="0" borderId="1" xfId="0" applyNumberFormat="1" applyFont="1" applyBorder="1" applyAlignment="1">
      <alignment horizontal="right" vertical="center"/>
    </xf>
    <xf numFmtId="0" fontId="16" fillId="0" borderId="0" xfId="0" applyFont="1"/>
    <xf numFmtId="0" fontId="16" fillId="0" borderId="1" xfId="0" applyFont="1" applyBorder="1"/>
    <xf numFmtId="4" fontId="21" fillId="0" borderId="1" xfId="0" applyNumberFormat="1" applyFont="1" applyBorder="1" applyAlignment="1">
      <alignment horizontal="right" vertical="center"/>
    </xf>
    <xf numFmtId="0" fontId="22" fillId="0" borderId="0" xfId="0" applyFont="1" applyAlignment="1">
      <alignment horizontal="center" vertical="top"/>
    </xf>
    <xf numFmtId="0" fontId="5" fillId="0" borderId="0" xfId="1" applyFont="1" applyAlignment="1">
      <alignment horizontal="centerContinuous" vertical="center"/>
    </xf>
    <xf numFmtId="0" fontId="22" fillId="0" borderId="1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top"/>
    </xf>
    <xf numFmtId="0" fontId="0" fillId="0" borderId="0" xfId="0" applyAlignment="1">
      <alignment horizontal="center" vertical="top"/>
    </xf>
    <xf numFmtId="4" fontId="0" fillId="0" borderId="0" xfId="0" applyNumberFormat="1"/>
    <xf numFmtId="0" fontId="6" fillId="0" borderId="4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4" fillId="0" borderId="1" xfId="1" applyFont="1" applyBorder="1" applyAlignment="1">
      <alignment horizontal="left" vertical="top"/>
    </xf>
    <xf numFmtId="0" fontId="4" fillId="0" borderId="1" xfId="1" applyFont="1" applyBorder="1" applyAlignment="1">
      <alignment horizontal="left" vertical="top" wrapText="1"/>
    </xf>
    <xf numFmtId="0" fontId="4" fillId="0" borderId="1" xfId="1" applyFont="1" applyBorder="1" applyAlignment="1">
      <alignment horizontal="center" vertical="top"/>
    </xf>
    <xf numFmtId="164" fontId="4" fillId="0" borderId="1" xfId="2" applyNumberFormat="1" applyFont="1" applyBorder="1" applyAlignment="1">
      <alignment horizontal="right" vertical="top"/>
    </xf>
    <xf numFmtId="0" fontId="4" fillId="0" borderId="1" xfId="1" applyFont="1" applyBorder="1" applyAlignment="1">
      <alignment horizontal="right" vertical="top"/>
    </xf>
    <xf numFmtId="0" fontId="4" fillId="0" borderId="1" xfId="1" applyFont="1" applyBorder="1" applyAlignment="1">
      <alignment horizontal="center"/>
    </xf>
    <xf numFmtId="43" fontId="4" fillId="0" borderId="0" xfId="2" applyFont="1"/>
    <xf numFmtId="43" fontId="4" fillId="0" borderId="1" xfId="2" applyFont="1" applyBorder="1" applyAlignment="1">
      <alignment horizontal="center" vertical="center"/>
    </xf>
    <xf numFmtId="43" fontId="4" fillId="0" borderId="1" xfId="1" applyNumberFormat="1" applyFont="1" applyBorder="1" applyAlignment="1">
      <alignment horizontal="center" vertical="center"/>
    </xf>
    <xf numFmtId="43" fontId="6" fillId="0" borderId="1" xfId="1" applyNumberFormat="1" applyFont="1" applyBorder="1" applyAlignment="1">
      <alignment horizontal="center" vertical="center"/>
    </xf>
    <xf numFmtId="43" fontId="24" fillId="0" borderId="1" xfId="1" applyNumberFormat="1" applyFont="1" applyBorder="1"/>
    <xf numFmtId="43" fontId="24" fillId="0" borderId="1" xfId="1" applyNumberFormat="1" applyFont="1" applyBorder="1" applyAlignment="1">
      <alignment vertical="center" wrapText="1"/>
    </xf>
    <xf numFmtId="43" fontId="23" fillId="2" borderId="1" xfId="1" applyNumberFormat="1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43" fontId="5" fillId="0" borderId="0" xfId="0" applyNumberFormat="1" applyFont="1"/>
    <xf numFmtId="0" fontId="4" fillId="0" borderId="0" xfId="0" applyFont="1"/>
    <xf numFmtId="0" fontId="26" fillId="0" borderId="0" xfId="0" applyFont="1" applyAlignment="1">
      <alignment vertical="top" wrapText="1"/>
    </xf>
    <xf numFmtId="0" fontId="5" fillId="0" borderId="8" xfId="0" applyFont="1" applyBorder="1"/>
    <xf numFmtId="0" fontId="5" fillId="0" borderId="0" xfId="0" applyFont="1" applyAlignment="1">
      <alignment horizontal="center" vertical="center"/>
    </xf>
    <xf numFmtId="0" fontId="5" fillId="0" borderId="9" xfId="0" applyFont="1" applyBorder="1"/>
    <xf numFmtId="0" fontId="27" fillId="0" borderId="9" xfId="0" applyFont="1" applyBorder="1" applyAlignment="1">
      <alignment horizontal="center" vertical="top"/>
    </xf>
    <xf numFmtId="0" fontId="4" fillId="0" borderId="9" xfId="0" applyFont="1" applyBorder="1"/>
    <xf numFmtId="49" fontId="3" fillId="0" borderId="0" xfId="0" applyNumberFormat="1" applyFont="1" applyAlignment="1">
      <alignment horizontal="centerContinuous" vertical="top"/>
    </xf>
    <xf numFmtId="49" fontId="3" fillId="0" borderId="0" xfId="0" applyNumberFormat="1" applyFont="1" applyAlignment="1">
      <alignment horizontal="centerContinuous"/>
    </xf>
    <xf numFmtId="0" fontId="28" fillId="0" borderId="0" xfId="0" applyFont="1"/>
    <xf numFmtId="0" fontId="28" fillId="0" borderId="0" xfId="0" applyFont="1" applyAlignment="1">
      <alignment horizontal="right" vertical="top"/>
    </xf>
    <xf numFmtId="0" fontId="6" fillId="0" borderId="0" xfId="0" applyFont="1"/>
    <xf numFmtId="0" fontId="4" fillId="0" borderId="1" xfId="0" applyFont="1" applyBorder="1" applyAlignment="1">
      <alignment horizontal="left" vertical="center" wrapText="1"/>
    </xf>
    <xf numFmtId="0" fontId="28" fillId="0" borderId="0" xfId="0" applyFont="1" applyAlignment="1">
      <alignment horizontal="left" vertical="top" wrapText="1"/>
    </xf>
    <xf numFmtId="0" fontId="8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8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11" fillId="0" borderId="0" xfId="1" applyFont="1" applyAlignment="1">
      <alignment horizontal="center" vertical="top" wrapText="1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4" fontId="13" fillId="0" borderId="2" xfId="0" applyNumberFormat="1" applyFont="1" applyBorder="1" applyAlignment="1">
      <alignment horizontal="center" vertical="center" wrapText="1"/>
    </xf>
    <xf numFmtId="4" fontId="13" fillId="0" borderId="3" xfId="0" applyNumberFormat="1" applyFont="1" applyBorder="1" applyAlignment="1">
      <alignment horizontal="center" vertical="center" wrapText="1"/>
    </xf>
    <xf numFmtId="4" fontId="13" fillId="0" borderId="4" xfId="0" applyNumberFormat="1" applyFont="1" applyBorder="1" applyAlignment="1">
      <alignment horizontal="center" vertical="center" wrapText="1"/>
    </xf>
    <xf numFmtId="0" fontId="6" fillId="0" borderId="5" xfId="1" applyFont="1" applyBorder="1" applyAlignment="1">
      <alignment horizontal="left"/>
    </xf>
    <xf numFmtId="0" fontId="6" fillId="0" borderId="6" xfId="1" applyFont="1" applyBorder="1" applyAlignment="1">
      <alignment horizontal="left"/>
    </xf>
    <xf numFmtId="0" fontId="6" fillId="0" borderId="7" xfId="1" applyFont="1" applyBorder="1" applyAlignment="1">
      <alignment horizontal="left"/>
    </xf>
    <xf numFmtId="0" fontId="6" fillId="0" borderId="0" xfId="1" applyFont="1" applyAlignment="1">
      <alignment horizontal="center"/>
    </xf>
    <xf numFmtId="0" fontId="6" fillId="0" borderId="2" xfId="1" applyFont="1" applyBorder="1" applyAlignment="1">
      <alignment horizontal="center" wrapText="1"/>
    </xf>
    <xf numFmtId="0" fontId="6" fillId="0" borderId="4" xfId="1" applyFont="1" applyBorder="1" applyAlignment="1">
      <alignment horizontal="center" wrapText="1"/>
    </xf>
    <xf numFmtId="0" fontId="6" fillId="0" borderId="2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4" fillId="0" borderId="5" xfId="1" applyFont="1" applyBorder="1" applyAlignment="1">
      <alignment horizontal="left"/>
    </xf>
    <xf numFmtId="0" fontId="4" fillId="0" borderId="6" xfId="1" applyFont="1" applyBorder="1" applyAlignment="1">
      <alignment horizontal="left"/>
    </xf>
    <xf numFmtId="0" fontId="4" fillId="0" borderId="7" xfId="1" applyFont="1" applyBorder="1" applyAlignment="1">
      <alignment horizontal="left"/>
    </xf>
    <xf numFmtId="0" fontId="0" fillId="0" borderId="0" xfId="0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7" xfId="0" applyFont="1" applyBorder="1" applyAlignment="1">
      <alignment horizontal="center"/>
    </xf>
  </cellXfs>
  <cellStyles count="5">
    <cellStyle name="КС-3" xfId="4" xr:uid="{00000000-0005-0000-0000-000000000000}"/>
    <cellStyle name="Обычный" xfId="0" builtinId="0"/>
    <cellStyle name="Обычный 2" xfId="1" xr:uid="{00000000-0005-0000-0000-000002000000}"/>
    <cellStyle name="Титул" xfId="3" xr:uid="{00000000-0005-0000-0000-000003000000}"/>
    <cellStyle name="Финансовый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563880</xdr:colOff>
      <xdr:row>0</xdr:row>
      <xdr:rowOff>0</xdr:rowOff>
    </xdr:from>
    <xdr:to>
      <xdr:col>25</xdr:col>
      <xdr:colOff>441960</xdr:colOff>
      <xdr:row>101</xdr:row>
      <xdr:rowOff>137160</xdr:rowOff>
    </xdr:to>
    <xdr:pic>
      <xdr:nvPicPr>
        <xdr:cNvPr id="2" name="Рисунок 1" descr="1.jpg">
          <a:extLst>
            <a:ext uri="{FF2B5EF4-FFF2-40B4-BE49-F238E27FC236}">
              <a16:creationId xmlns:a16="http://schemas.microsoft.com/office/drawing/2014/main" id="{9350E1C5-CE1A-40E7-B36B-1AD3F54488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02280" y="0"/>
          <a:ext cx="12679680" cy="1649158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488780</xdr:colOff>
      <xdr:row>101</xdr:row>
      <xdr:rowOff>138640</xdr:rowOff>
    </xdr:to>
    <xdr:pic>
      <xdr:nvPicPr>
        <xdr:cNvPr id="2" name="Рисунок 1" descr="Безымянный.png">
          <a:extLst>
            <a:ext uri="{FF2B5EF4-FFF2-40B4-BE49-F238E27FC236}">
              <a16:creationId xmlns:a16="http://schemas.microsoft.com/office/drawing/2014/main" id="{7565ABA3-B291-4EA6-8FF5-30F9C7D773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2680780" cy="164930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J31"/>
  <sheetViews>
    <sheetView tabSelected="1" view="pageBreakPreview" zoomScale="73" zoomScaleNormal="100" zoomScaleSheetLayoutView="73" workbookViewId="0">
      <selection activeCell="I19" sqref="I19"/>
    </sheetView>
  </sheetViews>
  <sheetFormatPr defaultColWidth="9.140625" defaultRowHeight="15" x14ac:dyDescent="0.25"/>
  <cols>
    <col min="1" max="1" width="5.7109375" style="1" customWidth="1"/>
    <col min="2" max="2" width="12.42578125" style="1" customWidth="1"/>
    <col min="3" max="3" width="51.7109375" style="1" customWidth="1"/>
    <col min="4" max="4" width="20.140625" style="1" customWidth="1"/>
    <col min="5" max="6" width="17" style="1" customWidth="1"/>
    <col min="7" max="7" width="18" style="1" customWidth="1"/>
    <col min="8" max="8" width="18.28515625" style="1" customWidth="1"/>
    <col min="9" max="9" width="16.42578125" style="1" customWidth="1"/>
    <col min="10" max="10" width="21.5703125" style="1" customWidth="1"/>
    <col min="11" max="16384" width="9.140625" style="1"/>
  </cols>
  <sheetData>
    <row r="1" spans="1:10" customFormat="1" ht="18.75" x14ac:dyDescent="0.3">
      <c r="A1" s="28"/>
      <c r="B1" s="29"/>
      <c r="C1" s="1"/>
      <c r="D1" s="1"/>
      <c r="I1" s="113" t="s">
        <v>96</v>
      </c>
      <c r="J1" s="113"/>
    </row>
    <row r="2" spans="1:10" customFormat="1" ht="18.75" x14ac:dyDescent="0.3">
      <c r="A2" s="28"/>
      <c r="B2" s="29"/>
      <c r="C2" s="1"/>
      <c r="D2" s="1"/>
      <c r="H2" s="114" t="s">
        <v>97</v>
      </c>
      <c r="I2" s="114"/>
      <c r="J2" s="114"/>
    </row>
    <row r="3" spans="1:10" customFormat="1" ht="18.75" x14ac:dyDescent="0.3">
      <c r="A3" s="28"/>
      <c r="B3" s="29"/>
      <c r="C3" s="1"/>
      <c r="D3" s="1"/>
      <c r="I3" s="114"/>
      <c r="J3" s="114"/>
    </row>
    <row r="4" spans="1:10" customFormat="1" ht="18.75" x14ac:dyDescent="0.3">
      <c r="A4" s="28"/>
      <c r="B4" s="29"/>
      <c r="C4" s="1"/>
      <c r="D4" s="1"/>
      <c r="I4" s="114"/>
      <c r="J4" s="114"/>
    </row>
    <row r="5" spans="1:10" customFormat="1" ht="18.75" x14ac:dyDescent="0.3">
      <c r="A5" s="28"/>
      <c r="B5" s="29"/>
      <c r="C5" s="1"/>
      <c r="D5" s="1"/>
      <c r="I5" s="114"/>
      <c r="J5" s="114"/>
    </row>
    <row r="6" spans="1:10" s="30" customFormat="1" ht="38.25" customHeight="1" x14ac:dyDescent="0.3">
      <c r="A6" s="117" t="s">
        <v>30</v>
      </c>
      <c r="B6" s="117"/>
      <c r="C6" s="117"/>
      <c r="D6" s="117"/>
      <c r="E6" s="117"/>
      <c r="F6" s="117"/>
      <c r="G6" s="117"/>
      <c r="H6" s="117"/>
      <c r="I6" s="117"/>
      <c r="J6" s="117"/>
    </row>
    <row r="7" spans="1:10" ht="18.75" x14ac:dyDescent="0.25">
      <c r="A7" s="118" t="s">
        <v>109</v>
      </c>
      <c r="B7" s="118"/>
      <c r="C7" s="118"/>
      <c r="D7" s="118"/>
      <c r="E7" s="118"/>
      <c r="F7" s="118"/>
      <c r="G7" s="118"/>
      <c r="H7" s="118"/>
      <c r="I7" s="118"/>
      <c r="J7" s="118"/>
    </row>
    <row r="8" spans="1:10" ht="30" customHeight="1" x14ac:dyDescent="0.25">
      <c r="A8" s="115" t="s">
        <v>110</v>
      </c>
      <c r="B8" s="116"/>
      <c r="C8" s="116"/>
      <c r="D8" s="116"/>
      <c r="E8" s="116"/>
      <c r="F8" s="116"/>
      <c r="G8" s="116"/>
      <c r="H8" s="116"/>
      <c r="I8" s="116"/>
      <c r="J8" s="116"/>
    </row>
    <row r="9" spans="1:10" ht="15.75" x14ac:dyDescent="0.25">
      <c r="A9" s="3"/>
      <c r="B9" s="2"/>
      <c r="C9" s="2"/>
      <c r="D9" s="2"/>
      <c r="E9" s="2"/>
      <c r="F9" s="2"/>
      <c r="G9" s="2"/>
      <c r="H9" s="2"/>
      <c r="I9" s="2"/>
      <c r="J9" s="2"/>
    </row>
    <row r="10" spans="1:10" ht="29.25" customHeight="1" x14ac:dyDescent="0.25">
      <c r="A10" s="119" t="s">
        <v>2</v>
      </c>
      <c r="B10" s="120" t="s">
        <v>3</v>
      </c>
      <c r="C10" s="120" t="s">
        <v>4</v>
      </c>
      <c r="D10" s="120" t="s">
        <v>5</v>
      </c>
      <c r="E10" s="122" t="s">
        <v>6</v>
      </c>
      <c r="F10" s="123"/>
      <c r="G10" s="123"/>
      <c r="H10" s="123"/>
      <c r="I10" s="124"/>
      <c r="J10" s="119" t="s">
        <v>94</v>
      </c>
    </row>
    <row r="11" spans="1:10" ht="111" customHeight="1" x14ac:dyDescent="0.25">
      <c r="A11" s="119"/>
      <c r="B11" s="121"/>
      <c r="C11" s="121"/>
      <c r="D11" s="121"/>
      <c r="E11" s="97" t="s">
        <v>95</v>
      </c>
      <c r="F11" s="97" t="s">
        <v>95</v>
      </c>
      <c r="G11" s="97" t="s">
        <v>95</v>
      </c>
      <c r="H11" s="97" t="s">
        <v>95</v>
      </c>
      <c r="I11" s="97" t="s">
        <v>95</v>
      </c>
      <c r="J11" s="119"/>
    </row>
    <row r="12" spans="1:10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  <c r="H12" s="4">
        <v>8</v>
      </c>
      <c r="I12" s="4">
        <v>9</v>
      </c>
      <c r="J12" s="4">
        <v>10</v>
      </c>
    </row>
    <row r="13" spans="1:10" ht="43.5" x14ac:dyDescent="0.25">
      <c r="A13" s="5" t="s">
        <v>112</v>
      </c>
      <c r="B13" s="6" t="s">
        <v>98</v>
      </c>
      <c r="C13" s="111" t="s">
        <v>111</v>
      </c>
      <c r="D13" s="7">
        <v>73350622.170000002</v>
      </c>
      <c r="E13" s="7"/>
      <c r="F13" s="7"/>
      <c r="G13" s="8"/>
      <c r="H13" s="8"/>
      <c r="I13" s="8"/>
      <c r="J13" s="95">
        <f t="shared" ref="J13" si="0">SUM(D13:I13)</f>
        <v>73350622.170000002</v>
      </c>
    </row>
    <row r="14" spans="1:10" x14ac:dyDescent="0.25">
      <c r="A14" s="13"/>
      <c r="B14" s="9"/>
      <c r="C14" s="9" t="s">
        <v>113</v>
      </c>
      <c r="D14" s="96">
        <f t="shared" ref="D14:J14" si="1">D13</f>
        <v>73350622.170000002</v>
      </c>
      <c r="E14" s="96">
        <f t="shared" si="1"/>
        <v>0</v>
      </c>
      <c r="F14" s="96">
        <f t="shared" si="1"/>
        <v>0</v>
      </c>
      <c r="G14" s="96">
        <f t="shared" si="1"/>
        <v>0</v>
      </c>
      <c r="H14" s="96">
        <f t="shared" si="1"/>
        <v>0</v>
      </c>
      <c r="I14" s="96">
        <f t="shared" si="1"/>
        <v>0</v>
      </c>
      <c r="J14" s="96">
        <f t="shared" si="1"/>
        <v>73350622.170000002</v>
      </c>
    </row>
    <row r="15" spans="1:10" x14ac:dyDescent="0.25">
      <c r="A15" s="10"/>
      <c r="B15" s="11"/>
      <c r="C15" s="12" t="s">
        <v>7</v>
      </c>
      <c r="D15" s="94">
        <f t="shared" ref="D15" si="2">D14*0.2</f>
        <v>14670124.434</v>
      </c>
      <c r="E15" s="94">
        <f t="shared" ref="E15:I15" si="3">E14*0.2</f>
        <v>0</v>
      </c>
      <c r="F15" s="94">
        <f t="shared" si="3"/>
        <v>0</v>
      </c>
      <c r="G15" s="94">
        <f t="shared" si="3"/>
        <v>0</v>
      </c>
      <c r="H15" s="94">
        <f t="shared" si="3"/>
        <v>0</v>
      </c>
      <c r="I15" s="94">
        <f t="shared" si="3"/>
        <v>0</v>
      </c>
      <c r="J15" s="94">
        <f>J14*0.2</f>
        <v>14670124.434</v>
      </c>
    </row>
    <row r="16" spans="1:10" x14ac:dyDescent="0.25">
      <c r="A16" s="13"/>
      <c r="B16" s="9"/>
      <c r="C16" s="9" t="s">
        <v>114</v>
      </c>
      <c r="D16" s="96">
        <f t="shared" ref="D16:I16" si="4">D15+D14</f>
        <v>88020746.604000002</v>
      </c>
      <c r="E16" s="96">
        <f t="shared" si="4"/>
        <v>0</v>
      </c>
      <c r="F16" s="96">
        <f t="shared" si="4"/>
        <v>0</v>
      </c>
      <c r="G16" s="96">
        <f t="shared" si="4"/>
        <v>0</v>
      </c>
      <c r="H16" s="96">
        <f t="shared" si="4"/>
        <v>0</v>
      </c>
      <c r="I16" s="96">
        <f t="shared" si="4"/>
        <v>0</v>
      </c>
      <c r="J16" s="96">
        <f>J15+J14</f>
        <v>88020746.604000002</v>
      </c>
    </row>
    <row r="17" spans="1:10" s="99" customFormat="1" ht="15.75" x14ac:dyDescent="0.25">
      <c r="A17" s="28"/>
      <c r="B17" s="28"/>
      <c r="C17" s="28"/>
      <c r="D17" s="98"/>
      <c r="E17" s="98"/>
      <c r="F17" s="98"/>
      <c r="G17" s="98"/>
      <c r="H17" s="98"/>
      <c r="I17" s="28"/>
      <c r="J17" s="28"/>
    </row>
    <row r="18" spans="1:10" s="99" customFormat="1" ht="15.75" x14ac:dyDescent="0.25">
      <c r="A18" s="100"/>
      <c r="B18" s="28"/>
      <c r="C18" s="100"/>
      <c r="D18" s="100"/>
      <c r="E18" s="100"/>
      <c r="F18" s="100"/>
      <c r="G18" s="100"/>
      <c r="H18" s="100"/>
      <c r="I18" s="100"/>
      <c r="J18" s="100"/>
    </row>
    <row r="19" spans="1:10" s="99" customFormat="1" ht="15.75" x14ac:dyDescent="0.25">
      <c r="A19" s="28"/>
      <c r="B19" s="100"/>
      <c r="C19" s="100" t="s">
        <v>99</v>
      </c>
      <c r="D19" s="100"/>
      <c r="E19" s="100"/>
      <c r="F19" s="100"/>
      <c r="G19" s="100"/>
      <c r="H19" s="100"/>
      <c r="I19" s="28"/>
      <c r="J19" s="28"/>
    </row>
    <row r="20" spans="1:10" s="99" customFormat="1" ht="15.75" x14ac:dyDescent="0.25">
      <c r="A20" s="28"/>
      <c r="B20" s="28"/>
      <c r="C20" s="101"/>
      <c r="D20" s="28"/>
      <c r="F20" s="28"/>
      <c r="G20" s="101"/>
      <c r="H20" s="102" t="s">
        <v>100</v>
      </c>
      <c r="J20" s="28"/>
    </row>
    <row r="21" spans="1:10" s="99" customFormat="1" ht="16.5" thickBot="1" x14ac:dyDescent="0.3">
      <c r="A21" s="103"/>
      <c r="B21" s="103"/>
      <c r="C21" s="104" t="s">
        <v>101</v>
      </c>
      <c r="D21" s="104"/>
      <c r="E21" s="105"/>
      <c r="F21" s="104"/>
      <c r="G21" s="104" t="s">
        <v>102</v>
      </c>
      <c r="H21" s="104"/>
      <c r="I21" s="103"/>
      <c r="J21" s="103"/>
    </row>
    <row r="22" spans="1:10" s="99" customFormat="1" ht="15.75" x14ac:dyDescent="0.25">
      <c r="A22" s="106" t="s">
        <v>103</v>
      </c>
      <c r="B22" s="107"/>
      <c r="C22" s="107"/>
      <c r="D22" s="106"/>
      <c r="E22" s="106"/>
      <c r="F22" s="106"/>
      <c r="G22" s="106"/>
      <c r="H22" s="106"/>
      <c r="I22" s="107"/>
      <c r="J22" s="107"/>
    </row>
    <row r="23" spans="1:10" s="99" customFormat="1" ht="15.75" x14ac:dyDescent="0.25">
      <c r="A23" s="108"/>
      <c r="B23" s="109" t="s">
        <v>104</v>
      </c>
      <c r="C23" s="112" t="s">
        <v>105</v>
      </c>
      <c r="D23" s="112"/>
      <c r="E23" s="112"/>
      <c r="F23" s="112"/>
      <c r="G23" s="112"/>
      <c r="H23" s="112"/>
      <c r="I23" s="112"/>
      <c r="J23" s="112"/>
    </row>
    <row r="24" spans="1:10" s="99" customFormat="1" ht="33" customHeight="1" x14ac:dyDescent="0.25">
      <c r="C24" s="112" t="s">
        <v>106</v>
      </c>
      <c r="D24" s="112"/>
      <c r="E24" s="112"/>
      <c r="F24" s="112"/>
      <c r="G24" s="112"/>
      <c r="H24" s="112"/>
      <c r="I24" s="112"/>
      <c r="J24" s="112"/>
    </row>
    <row r="25" spans="1:10" s="99" customFormat="1" x14ac:dyDescent="0.25"/>
    <row r="26" spans="1:10" s="99" customFormat="1" x14ac:dyDescent="0.25"/>
    <row r="27" spans="1:10" s="99" customFormat="1" x14ac:dyDescent="0.25">
      <c r="C27" s="110" t="s">
        <v>107</v>
      </c>
    </row>
    <row r="28" spans="1:10" s="99" customFormat="1" x14ac:dyDescent="0.25">
      <c r="C28" s="99" t="s">
        <v>108</v>
      </c>
    </row>
    <row r="29" spans="1:10" s="99" customFormat="1" x14ac:dyDescent="0.25"/>
    <row r="30" spans="1:10" s="99" customFormat="1" x14ac:dyDescent="0.25"/>
    <row r="31" spans="1:10" ht="15.75" x14ac:dyDescent="0.25">
      <c r="A31" s="14"/>
      <c r="B31" s="14"/>
      <c r="C31" s="14"/>
      <c r="D31" s="18"/>
      <c r="E31" s="18"/>
      <c r="F31" s="18"/>
      <c r="G31" s="15"/>
      <c r="H31" s="15"/>
      <c r="I31" s="15"/>
      <c r="J31" s="15"/>
    </row>
  </sheetData>
  <mergeCells count="16">
    <mergeCell ref="C23:J23"/>
    <mergeCell ref="C24:J24"/>
    <mergeCell ref="I1:J1"/>
    <mergeCell ref="I4:J4"/>
    <mergeCell ref="I5:J5"/>
    <mergeCell ref="H2:J2"/>
    <mergeCell ref="I3:J3"/>
    <mergeCell ref="A8:J8"/>
    <mergeCell ref="A6:J6"/>
    <mergeCell ref="A7:J7"/>
    <mergeCell ref="J10:J11"/>
    <mergeCell ref="A10:A11"/>
    <mergeCell ref="B10:B11"/>
    <mergeCell ref="C10:C11"/>
    <mergeCell ref="D10:D11"/>
    <mergeCell ref="E10:I10"/>
  </mergeCells>
  <phoneticPr fontId="12" type="noConversion"/>
  <pageMargins left="0.7" right="0.7" top="0.75" bottom="0.75" header="0.3" footer="0.3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F710D-C693-4836-9E0D-EA693CCD7928}">
  <sheetPr>
    <tabColor rgb="FF92D050"/>
    <pageSetUpPr fitToPage="1"/>
  </sheetPr>
  <dimension ref="A1:I23"/>
  <sheetViews>
    <sheetView showZeros="0" view="pageBreakPreview" zoomScaleNormal="100" zoomScaleSheetLayoutView="100" workbookViewId="0">
      <selection activeCell="C17" sqref="C17"/>
    </sheetView>
  </sheetViews>
  <sheetFormatPr defaultRowHeight="12.75" x14ac:dyDescent="0.2"/>
  <cols>
    <col min="1" max="1" width="5.85546875" customWidth="1"/>
    <col min="2" max="2" width="58.5703125" customWidth="1"/>
    <col min="3" max="3" width="19.85546875" bestFit="1" customWidth="1"/>
    <col min="4" max="4" width="29.7109375" customWidth="1"/>
    <col min="5" max="5" width="21.42578125" customWidth="1"/>
  </cols>
  <sheetData>
    <row r="1" spans="1:9" s="32" customFormat="1" ht="15" x14ac:dyDescent="0.2">
      <c r="A1" s="31" t="s">
        <v>31</v>
      </c>
      <c r="B1" s="31"/>
      <c r="C1" s="31"/>
      <c r="D1" s="31"/>
    </row>
    <row r="2" spans="1:9" s="32" customFormat="1" ht="15" customHeight="1" x14ac:dyDescent="0.2">
      <c r="A2" s="33" t="s">
        <v>32</v>
      </c>
      <c r="B2" s="33"/>
      <c r="C2" s="33"/>
      <c r="D2" s="33"/>
      <c r="E2" s="34"/>
      <c r="F2" s="34"/>
      <c r="G2" s="34"/>
      <c r="H2" s="34"/>
      <c r="I2" s="34"/>
    </row>
    <row r="3" spans="1:9" s="32" customFormat="1" ht="15" customHeight="1" x14ac:dyDescent="0.2">
      <c r="A3" s="33" t="s">
        <v>12</v>
      </c>
      <c r="B3" s="33"/>
      <c r="C3" s="33"/>
      <c r="D3" s="33"/>
      <c r="E3" s="34"/>
      <c r="F3" s="34"/>
      <c r="G3" s="34"/>
      <c r="H3" s="34"/>
      <c r="I3" s="34"/>
    </row>
    <row r="4" spans="1:9" s="32" customFormat="1" ht="15" customHeight="1" x14ac:dyDescent="0.2">
      <c r="A4" s="33" t="e">
        <f>#REF!</f>
        <v>#REF!</v>
      </c>
      <c r="B4" s="33"/>
      <c r="C4" s="33"/>
      <c r="D4" s="33"/>
      <c r="E4" s="34"/>
      <c r="F4" s="34"/>
      <c r="G4" s="34"/>
      <c r="H4" s="34"/>
      <c r="I4" s="34"/>
    </row>
    <row r="5" spans="1:9" x14ac:dyDescent="0.2">
      <c r="A5" s="35"/>
      <c r="B5" s="36" t="s">
        <v>33</v>
      </c>
      <c r="C5" s="35"/>
      <c r="D5" s="35"/>
      <c r="E5" s="37"/>
      <c r="F5" s="37"/>
      <c r="G5" s="37"/>
      <c r="H5" s="37"/>
      <c r="I5" s="37"/>
    </row>
    <row r="6" spans="1:9" x14ac:dyDescent="0.2">
      <c r="A6" s="35"/>
      <c r="B6" s="36"/>
      <c r="C6" s="35"/>
      <c r="D6" s="35"/>
      <c r="E6" s="37"/>
      <c r="F6" s="37"/>
      <c r="G6" s="37"/>
      <c r="H6" s="37"/>
      <c r="I6" s="37"/>
    </row>
    <row r="7" spans="1:9" s="39" customFormat="1" ht="47.25" x14ac:dyDescent="0.2">
      <c r="A7" s="38" t="s">
        <v>34</v>
      </c>
      <c r="B7" s="38" t="s">
        <v>11</v>
      </c>
      <c r="C7" s="38" t="s">
        <v>35</v>
      </c>
      <c r="D7" s="38" t="s">
        <v>36</v>
      </c>
      <c r="E7" s="38" t="s">
        <v>37</v>
      </c>
    </row>
    <row r="8" spans="1:9" s="44" customFormat="1" ht="15.75" x14ac:dyDescent="0.2">
      <c r="A8" s="40">
        <v>1</v>
      </c>
      <c r="B8" s="41" t="s">
        <v>38</v>
      </c>
      <c r="C8" s="42" t="e">
        <f>(#REF!+#REF!)*1.2</f>
        <v>#REF!</v>
      </c>
      <c r="D8" s="43"/>
      <c r="E8" s="42">
        <v>30702343.789999999</v>
      </c>
    </row>
    <row r="9" spans="1:9" s="44" customFormat="1" ht="15.75" x14ac:dyDescent="0.2">
      <c r="A9" s="45"/>
      <c r="B9" s="46" t="s">
        <v>39</v>
      </c>
      <c r="C9" s="47" t="e">
        <f>C8-C10-C11</f>
        <v>#REF!</v>
      </c>
      <c r="D9" s="125" t="s">
        <v>40</v>
      </c>
      <c r="E9" s="47">
        <v>22840961.414000001</v>
      </c>
    </row>
    <row r="10" spans="1:9" s="44" customFormat="1" ht="15.75" x14ac:dyDescent="0.2">
      <c r="A10" s="45"/>
      <c r="B10" s="46" t="s">
        <v>41</v>
      </c>
      <c r="C10" s="47" t="e">
        <f>#REF!*1.2</f>
        <v>#REF!</v>
      </c>
      <c r="D10" s="126"/>
      <c r="E10" s="47">
        <v>7725337.1999999993</v>
      </c>
    </row>
    <row r="11" spans="1:9" s="44" customFormat="1" ht="15.75" x14ac:dyDescent="0.2">
      <c r="A11" s="45"/>
      <c r="B11" s="46" t="s">
        <v>42</v>
      </c>
      <c r="C11" s="47" t="e">
        <f>#REF!*1.2</f>
        <v>#REF!</v>
      </c>
      <c r="D11" s="127"/>
      <c r="E11" s="47">
        <v>136045.17599999998</v>
      </c>
    </row>
    <row r="12" spans="1:9" s="44" customFormat="1" ht="15.75" x14ac:dyDescent="0.2">
      <c r="A12" s="40">
        <v>2</v>
      </c>
      <c r="B12" s="41" t="s">
        <v>43</v>
      </c>
      <c r="C12" s="42" t="e">
        <f>SUM(C13:C16)</f>
        <v>#REF!</v>
      </c>
      <c r="D12" s="48"/>
      <c r="E12" s="42">
        <v>6465226.3799999999</v>
      </c>
    </row>
    <row r="13" spans="1:9" s="52" customFormat="1" ht="15" x14ac:dyDescent="0.2">
      <c r="A13" s="45"/>
      <c r="B13" s="49" t="s">
        <v>8</v>
      </c>
      <c r="C13" s="50" t="e">
        <f>#REF!</f>
        <v>#REF!</v>
      </c>
      <c r="D13" s="51" t="e">
        <f>#REF!</f>
        <v>#REF!</v>
      </c>
      <c r="E13" s="50">
        <v>1228093.7519999999</v>
      </c>
    </row>
    <row r="14" spans="1:9" s="52" customFormat="1" ht="15" x14ac:dyDescent="0.2">
      <c r="A14" s="45"/>
      <c r="B14" s="49" t="s">
        <v>44</v>
      </c>
      <c r="C14" s="50" t="e">
        <f>#REF!</f>
        <v>#REF!</v>
      </c>
      <c r="D14" s="53" t="e">
        <f>#REF!</f>
        <v>#REF!</v>
      </c>
      <c r="E14" s="50">
        <v>3998787.048</v>
      </c>
    </row>
    <row r="15" spans="1:9" s="52" customFormat="1" ht="30" x14ac:dyDescent="0.2">
      <c r="A15" s="45"/>
      <c r="B15" s="49" t="s">
        <v>45</v>
      </c>
      <c r="C15" s="54" t="e">
        <f>#REF!</f>
        <v>#REF!</v>
      </c>
      <c r="D15" s="55" t="e">
        <f>#REF!</f>
        <v>#REF!</v>
      </c>
      <c r="E15" s="56" t="s">
        <v>46</v>
      </c>
    </row>
    <row r="16" spans="1:9" s="52" customFormat="1" ht="15" x14ac:dyDescent="0.2">
      <c r="A16" s="45"/>
      <c r="B16" s="49" t="s">
        <v>47</v>
      </c>
      <c r="C16" s="50" t="e">
        <f>#REF!</f>
        <v>#REF!</v>
      </c>
      <c r="D16" s="57" t="e">
        <f>#REF!</f>
        <v>#REF!</v>
      </c>
      <c r="E16" s="50">
        <v>1238345.58</v>
      </c>
    </row>
    <row r="17" spans="1:5" s="60" customFormat="1" ht="31.5" x14ac:dyDescent="0.2">
      <c r="A17" s="40"/>
      <c r="B17" s="58" t="s">
        <v>48</v>
      </c>
      <c r="C17" s="42" t="e">
        <f>C8+C12</f>
        <v>#REF!</v>
      </c>
      <c r="D17" s="59" t="s">
        <v>49</v>
      </c>
      <c r="E17" s="42">
        <v>37167570.170000002</v>
      </c>
    </row>
    <row r="18" spans="1:5" s="44" customFormat="1" ht="15.75" x14ac:dyDescent="0.2">
      <c r="A18" s="45"/>
      <c r="B18" s="46" t="s">
        <v>50</v>
      </c>
      <c r="C18" s="47" t="e">
        <f>C17-C19-C20</f>
        <v>#REF!</v>
      </c>
      <c r="D18" s="61"/>
      <c r="E18" s="47">
        <v>29306187.794000003</v>
      </c>
    </row>
    <row r="19" spans="1:5" s="44" customFormat="1" ht="15.75" x14ac:dyDescent="0.2">
      <c r="A19" s="45"/>
      <c r="B19" s="46" t="s">
        <v>41</v>
      </c>
      <c r="C19" s="47" t="e">
        <f>C10</f>
        <v>#REF!</v>
      </c>
      <c r="D19" s="57"/>
      <c r="E19" s="47">
        <v>7725337.1999999993</v>
      </c>
    </row>
    <row r="20" spans="1:5" s="44" customFormat="1" ht="15.75" x14ac:dyDescent="0.2">
      <c r="A20" s="45"/>
      <c r="B20" s="46" t="s">
        <v>42</v>
      </c>
      <c r="C20" s="47" t="e">
        <f>C11</f>
        <v>#REF!</v>
      </c>
      <c r="D20" s="57"/>
      <c r="E20" s="47">
        <v>136045.17599999998</v>
      </c>
    </row>
    <row r="21" spans="1:5" s="32" customFormat="1" ht="15.75" x14ac:dyDescent="0.2">
      <c r="A21" s="62"/>
      <c r="B21" s="63" t="s">
        <v>51</v>
      </c>
      <c r="C21" s="22"/>
      <c r="D21" s="64"/>
      <c r="E21" s="22"/>
    </row>
    <row r="22" spans="1:5" s="69" customFormat="1" ht="15" x14ac:dyDescent="0.2">
      <c r="A22" s="65"/>
      <c r="B22" s="66" t="s">
        <v>52</v>
      </c>
      <c r="C22" s="67" t="e">
        <f>#REF!+#REF!</f>
        <v>#REF!</v>
      </c>
      <c r="D22" s="68"/>
      <c r="E22" s="67">
        <v>19041.84</v>
      </c>
    </row>
    <row r="23" spans="1:5" s="69" customFormat="1" ht="15.75" x14ac:dyDescent="0.2">
      <c r="A23" s="70"/>
      <c r="B23" s="66" t="s">
        <v>53</v>
      </c>
      <c r="C23" s="67" t="e">
        <f>(C18+C19*0.2)/C22</f>
        <v>#REF!</v>
      </c>
      <c r="D23" s="71"/>
      <c r="E23" s="67">
        <f>(E18+E19*0.2)/E22</f>
        <v>1620.1824631443183</v>
      </c>
    </row>
  </sheetData>
  <mergeCells count="1">
    <mergeCell ref="D9:D1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51A9D6-BDCA-4364-A168-FD68B4DED087}">
  <sheetPr>
    <tabColor rgb="FF92D050"/>
  </sheetPr>
  <dimension ref="A1:D39"/>
  <sheetViews>
    <sheetView workbookViewId="0">
      <selection activeCell="C17" sqref="C17"/>
    </sheetView>
  </sheetViews>
  <sheetFormatPr defaultRowHeight="12.75" x14ac:dyDescent="0.2"/>
  <cols>
    <col min="2" max="2" width="14" customWidth="1"/>
    <col min="3" max="3" width="56.28515625" customWidth="1"/>
    <col min="4" max="4" width="45.85546875" customWidth="1"/>
  </cols>
  <sheetData>
    <row r="1" spans="1:4" x14ac:dyDescent="0.2">
      <c r="C1" s="72" t="s">
        <v>54</v>
      </c>
    </row>
    <row r="2" spans="1:4" ht="15.75" x14ac:dyDescent="0.2">
      <c r="C2" s="73" t="s">
        <v>1</v>
      </c>
    </row>
    <row r="3" spans="1:4" ht="15.75" x14ac:dyDescent="0.2">
      <c r="C3" s="73"/>
    </row>
    <row r="4" spans="1:4" s="75" customFormat="1" x14ac:dyDescent="0.2">
      <c r="A4" s="74" t="s">
        <v>34</v>
      </c>
      <c r="B4" s="74" t="s">
        <v>55</v>
      </c>
      <c r="C4" s="74" t="s">
        <v>56</v>
      </c>
      <c r="D4" s="74" t="s">
        <v>57</v>
      </c>
    </row>
    <row r="5" spans="1:4" s="79" customFormat="1" ht="63.75" x14ac:dyDescent="0.2">
      <c r="A5" s="76">
        <v>1</v>
      </c>
      <c r="B5" s="77" t="s">
        <v>58</v>
      </c>
      <c r="C5" s="77" t="s">
        <v>59</v>
      </c>
      <c r="D5" s="78" t="s">
        <v>60</v>
      </c>
    </row>
    <row r="6" spans="1:4" ht="76.5" x14ac:dyDescent="0.2">
      <c r="A6" s="76">
        <v>2</v>
      </c>
      <c r="B6" s="77" t="s">
        <v>61</v>
      </c>
      <c r="C6" s="77" t="s">
        <v>62</v>
      </c>
      <c r="D6" s="78" t="s">
        <v>60</v>
      </c>
    </row>
    <row r="7" spans="1:4" ht="63.75" x14ac:dyDescent="0.2">
      <c r="A7" s="76">
        <v>3</v>
      </c>
      <c r="B7" s="77" t="s">
        <v>63</v>
      </c>
      <c r="C7" s="77" t="s">
        <v>64</v>
      </c>
      <c r="D7" s="78" t="s">
        <v>60</v>
      </c>
    </row>
    <row r="8" spans="1:4" ht="76.5" x14ac:dyDescent="0.2">
      <c r="A8" s="22"/>
      <c r="B8" s="77"/>
      <c r="C8" s="77" t="s">
        <v>65</v>
      </c>
      <c r="D8" s="78" t="s">
        <v>60</v>
      </c>
    </row>
    <row r="9" spans="1:4" ht="51" x14ac:dyDescent="0.2">
      <c r="A9" s="76">
        <v>4</v>
      </c>
      <c r="B9" s="22"/>
      <c r="C9" s="77" t="s">
        <v>66</v>
      </c>
      <c r="D9" s="78" t="s">
        <v>67</v>
      </c>
    </row>
    <row r="10" spans="1:4" x14ac:dyDescent="0.2">
      <c r="A10" s="76"/>
      <c r="B10" s="22"/>
      <c r="C10" s="77"/>
      <c r="D10" s="78" t="s">
        <v>68</v>
      </c>
    </row>
    <row r="39" spans="3:3" x14ac:dyDescent="0.2">
      <c r="C39" s="8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6DF57F-03FB-428B-863E-8CD346E8ED97}">
  <sheetPr>
    <tabColor rgb="FF92D050"/>
  </sheetPr>
  <dimension ref="A1:K19"/>
  <sheetViews>
    <sheetView view="pageBreakPreview" zoomScale="120" zoomScaleNormal="100" zoomScaleSheetLayoutView="120" workbookViewId="0">
      <selection activeCell="C17" sqref="C17"/>
    </sheetView>
  </sheetViews>
  <sheetFormatPr defaultColWidth="9.140625" defaultRowHeight="15" x14ac:dyDescent="0.25"/>
  <cols>
    <col min="1" max="1" width="6.140625" style="1" customWidth="1"/>
    <col min="2" max="2" width="15.28515625" style="1" customWidth="1"/>
    <col min="3" max="3" width="27.7109375" style="1" customWidth="1"/>
    <col min="4" max="4" width="7.140625" style="1" customWidth="1"/>
    <col min="5" max="5" width="5.5703125" style="1" customWidth="1"/>
    <col min="6" max="6" width="10.5703125" style="1" customWidth="1"/>
    <col min="7" max="7" width="9.42578125" style="1" customWidth="1"/>
    <col min="8" max="8" width="10.140625" style="1" customWidth="1"/>
    <col min="9" max="9" width="14.7109375" style="1" customWidth="1"/>
    <col min="10" max="10" width="9.140625" style="1"/>
    <col min="11" max="11" width="13.140625" style="1" bestFit="1" customWidth="1"/>
    <col min="12" max="16384" width="9.140625" style="1"/>
  </cols>
  <sheetData>
    <row r="1" spans="1:11" x14ac:dyDescent="0.25">
      <c r="I1" s="1" t="s">
        <v>69</v>
      </c>
    </row>
    <row r="2" spans="1:11" x14ac:dyDescent="0.25">
      <c r="A2" s="131" t="s">
        <v>70</v>
      </c>
      <c r="B2" s="131"/>
      <c r="C2" s="131"/>
      <c r="D2" s="131"/>
      <c r="E2" s="131"/>
      <c r="F2" s="131"/>
      <c r="G2" s="131"/>
      <c r="H2" s="131"/>
      <c r="I2" s="131"/>
    </row>
    <row r="3" spans="1:11" x14ac:dyDescent="0.25">
      <c r="A3" s="131" t="s">
        <v>71</v>
      </c>
      <c r="B3" s="131"/>
      <c r="C3" s="131"/>
      <c r="D3" s="131"/>
      <c r="E3" s="131"/>
      <c r="F3" s="131"/>
      <c r="G3" s="131"/>
      <c r="H3" s="131"/>
      <c r="I3" s="131"/>
    </row>
    <row r="5" spans="1:11" x14ac:dyDescent="0.25">
      <c r="A5" s="132" t="s">
        <v>2</v>
      </c>
      <c r="B5" s="134" t="s">
        <v>72</v>
      </c>
      <c r="C5" s="134" t="s">
        <v>73</v>
      </c>
      <c r="D5" s="134" t="s">
        <v>74</v>
      </c>
      <c r="E5" s="134" t="s">
        <v>75</v>
      </c>
      <c r="F5" s="136" t="s">
        <v>76</v>
      </c>
      <c r="G5" s="138" t="s">
        <v>77</v>
      </c>
      <c r="H5" s="139"/>
      <c r="I5" s="140"/>
    </row>
    <row r="6" spans="1:11" x14ac:dyDescent="0.25">
      <c r="A6" s="133"/>
      <c r="B6" s="135"/>
      <c r="C6" s="135"/>
      <c r="D6" s="135"/>
      <c r="E6" s="135"/>
      <c r="F6" s="137"/>
      <c r="G6" s="81" t="s">
        <v>78</v>
      </c>
      <c r="H6" s="82" t="s">
        <v>79</v>
      </c>
      <c r="I6" s="83" t="s">
        <v>0</v>
      </c>
    </row>
    <row r="7" spans="1:11" ht="44.25" x14ac:dyDescent="0.25">
      <c r="A7" s="84">
        <v>1</v>
      </c>
      <c r="B7" s="85" t="s">
        <v>80</v>
      </c>
      <c r="C7" s="84" t="s">
        <v>81</v>
      </c>
      <c r="D7" s="86" t="s">
        <v>82</v>
      </c>
      <c r="E7" s="86">
        <v>1</v>
      </c>
      <c r="F7" s="87">
        <v>26500</v>
      </c>
      <c r="G7" s="88">
        <v>6.8</v>
      </c>
      <c r="H7" s="88">
        <v>5.6</v>
      </c>
      <c r="I7" s="88">
        <f>(H7+G7)*E7</f>
        <v>12.399999999999999</v>
      </c>
    </row>
    <row r="8" spans="1:11" x14ac:dyDescent="0.25">
      <c r="A8" s="84">
        <v>2</v>
      </c>
      <c r="B8" s="84" t="s">
        <v>83</v>
      </c>
      <c r="C8" s="84" t="s">
        <v>84</v>
      </c>
      <c r="D8" s="86" t="s">
        <v>82</v>
      </c>
      <c r="E8" s="86">
        <v>2</v>
      </c>
      <c r="F8" s="87">
        <v>18460</v>
      </c>
      <c r="G8" s="88">
        <v>4.2</v>
      </c>
      <c r="H8" s="88">
        <v>3.3</v>
      </c>
      <c r="I8" s="88">
        <f t="shared" ref="I8:I9" si="0">(H8+G8)*E8</f>
        <v>15</v>
      </c>
    </row>
    <row r="9" spans="1:11" x14ac:dyDescent="0.25">
      <c r="A9" s="84">
        <v>3</v>
      </c>
      <c r="B9" s="84" t="s">
        <v>85</v>
      </c>
      <c r="C9" s="84" t="s">
        <v>86</v>
      </c>
      <c r="D9" s="86" t="s">
        <v>82</v>
      </c>
      <c r="E9" s="86">
        <v>2</v>
      </c>
      <c r="F9" s="87">
        <v>68400</v>
      </c>
      <c r="G9" s="88">
        <v>11.5</v>
      </c>
      <c r="H9" s="88">
        <v>9</v>
      </c>
      <c r="I9" s="88">
        <f t="shared" si="0"/>
        <v>41</v>
      </c>
    </row>
    <row r="10" spans="1:11" x14ac:dyDescent="0.25">
      <c r="A10" s="89">
        <v>4</v>
      </c>
      <c r="B10" s="141" t="s">
        <v>87</v>
      </c>
      <c r="C10" s="142"/>
      <c r="D10" s="142"/>
      <c r="E10" s="142"/>
      <c r="F10" s="142"/>
      <c r="G10" s="143"/>
      <c r="H10" s="11"/>
      <c r="I10" s="10">
        <f>SUM(I7:I9)</f>
        <v>68.400000000000006</v>
      </c>
      <c r="K10" s="90"/>
    </row>
    <row r="11" spans="1:11" x14ac:dyDescent="0.25">
      <c r="A11" s="89">
        <v>5</v>
      </c>
      <c r="B11" s="141" t="s">
        <v>88</v>
      </c>
      <c r="C11" s="142"/>
      <c r="D11" s="142"/>
      <c r="E11" s="142"/>
      <c r="F11" s="142"/>
      <c r="G11" s="142"/>
      <c r="H11" s="143"/>
      <c r="I11" s="10">
        <v>272.47000000000003</v>
      </c>
    </row>
    <row r="12" spans="1:11" x14ac:dyDescent="0.25">
      <c r="A12" s="89">
        <v>6</v>
      </c>
      <c r="B12" s="141" t="s">
        <v>89</v>
      </c>
      <c r="C12" s="142"/>
      <c r="D12" s="142"/>
      <c r="E12" s="142"/>
      <c r="F12" s="142"/>
      <c r="G12" s="142"/>
      <c r="H12" s="143"/>
      <c r="I12" s="91">
        <f>I10*I11</f>
        <v>18636.948000000004</v>
      </c>
    </row>
    <row r="13" spans="1:11" x14ac:dyDescent="0.25">
      <c r="A13" s="89">
        <v>7</v>
      </c>
      <c r="B13" s="141" t="s">
        <v>90</v>
      </c>
      <c r="C13" s="142"/>
      <c r="D13" s="142"/>
      <c r="E13" s="142"/>
      <c r="F13" s="142"/>
      <c r="G13" s="142"/>
      <c r="H13" s="143"/>
      <c r="I13" s="92">
        <f>I12*1.2</f>
        <v>22364.337600000003</v>
      </c>
    </row>
    <row r="14" spans="1:11" x14ac:dyDescent="0.25">
      <c r="A14" s="89">
        <v>8</v>
      </c>
      <c r="B14" s="141" t="s">
        <v>91</v>
      </c>
      <c r="C14" s="142"/>
      <c r="D14" s="142"/>
      <c r="E14" s="142"/>
      <c r="F14" s="142"/>
      <c r="G14" s="142"/>
      <c r="H14" s="143"/>
      <c r="I14" s="92">
        <f>I12*0.65</f>
        <v>12114.016200000004</v>
      </c>
    </row>
    <row r="15" spans="1:11" x14ac:dyDescent="0.25">
      <c r="A15" s="89">
        <v>9</v>
      </c>
      <c r="B15" s="128" t="s">
        <v>92</v>
      </c>
      <c r="C15" s="129"/>
      <c r="D15" s="129"/>
      <c r="E15" s="129"/>
      <c r="F15" s="129"/>
      <c r="G15" s="129"/>
      <c r="H15" s="130"/>
      <c r="I15" s="93">
        <f>SUM(I12:I14)</f>
        <v>53115.301800000008</v>
      </c>
    </row>
    <row r="19" spans="2:2" ht="15.75" x14ac:dyDescent="0.25">
      <c r="B19" s="14" t="s">
        <v>93</v>
      </c>
    </row>
  </sheetData>
  <mergeCells count="15">
    <mergeCell ref="B15:H15"/>
    <mergeCell ref="A2:I2"/>
    <mergeCell ref="A3:I3"/>
    <mergeCell ref="A5:A6"/>
    <mergeCell ref="B5:B6"/>
    <mergeCell ref="C5:C6"/>
    <mergeCell ref="D5:D6"/>
    <mergeCell ref="E5:E6"/>
    <mergeCell ref="F5:F6"/>
    <mergeCell ref="G5:I5"/>
    <mergeCell ref="B10:G10"/>
    <mergeCell ref="B11:H11"/>
    <mergeCell ref="B12:H12"/>
    <mergeCell ref="B13:H13"/>
    <mergeCell ref="B14:H1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8B66AA-4A74-4486-B5A3-C1D6140C8A11}">
  <sheetPr>
    <tabColor rgb="FF92D050"/>
  </sheetPr>
  <dimension ref="A1"/>
  <sheetViews>
    <sheetView topLeftCell="F4" workbookViewId="0">
      <selection activeCell="C17" sqref="C17"/>
    </sheetView>
  </sheetViews>
  <sheetFormatPr defaultRowHeight="12.75" x14ac:dyDescent="0.2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7D06D9-5EAF-4A66-AAC1-79BD18442A7A}">
  <sheetPr>
    <tabColor rgb="FF92D050"/>
  </sheetPr>
  <dimension ref="A1"/>
  <sheetViews>
    <sheetView workbookViewId="0">
      <selection activeCell="C17" sqref="C17"/>
    </sheetView>
  </sheetViews>
  <sheetFormatPr defaultRowHeight="12.75" x14ac:dyDescent="0.2"/>
  <sheetData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13AD75-4B7D-423E-AE91-1481939373FD}">
  <sheetPr>
    <tabColor rgb="FF92D050"/>
  </sheetPr>
  <dimension ref="A1:D17"/>
  <sheetViews>
    <sheetView workbookViewId="0">
      <selection activeCell="C17" sqref="C17"/>
    </sheetView>
  </sheetViews>
  <sheetFormatPr defaultRowHeight="12.75" x14ac:dyDescent="0.2"/>
  <cols>
    <col min="2" max="2" width="45.5703125" customWidth="1"/>
    <col min="3" max="3" width="12.85546875" customWidth="1"/>
    <col min="4" max="4" width="11" customWidth="1"/>
  </cols>
  <sheetData>
    <row r="1" spans="1:4" ht="22.15" customHeight="1" x14ac:dyDescent="0.2">
      <c r="B1" s="144" t="s">
        <v>13</v>
      </c>
      <c r="C1" s="144"/>
      <c r="D1" s="144"/>
    </row>
    <row r="3" spans="1:4" x14ac:dyDescent="0.2">
      <c r="B3" s="19" t="s">
        <v>14</v>
      </c>
      <c r="C3" s="19" t="s">
        <v>15</v>
      </c>
      <c r="D3" s="19" t="s">
        <v>16</v>
      </c>
    </row>
    <row r="4" spans="1:4" ht="13.5" x14ac:dyDescent="0.2">
      <c r="A4" s="20">
        <v>1</v>
      </c>
      <c r="B4" s="21" t="s">
        <v>17</v>
      </c>
      <c r="C4" s="20" t="s">
        <v>18</v>
      </c>
      <c r="D4" s="20">
        <v>21.98</v>
      </c>
    </row>
    <row r="5" spans="1:4" ht="13.5" x14ac:dyDescent="0.2">
      <c r="A5" s="20">
        <v>2</v>
      </c>
      <c r="B5" s="21" t="s">
        <v>19</v>
      </c>
      <c r="C5" s="20" t="s">
        <v>20</v>
      </c>
      <c r="D5" s="20">
        <v>49</v>
      </c>
    </row>
    <row r="6" spans="1:4" ht="13.5" x14ac:dyDescent="0.2">
      <c r="A6" s="20">
        <v>3</v>
      </c>
      <c r="B6" s="21" t="s">
        <v>21</v>
      </c>
      <c r="C6" s="20" t="s">
        <v>22</v>
      </c>
      <c r="D6" s="23">
        <f>D4/49</f>
        <v>0.44857142857142857</v>
      </c>
    </row>
    <row r="7" spans="1:4" ht="26.45" customHeight="1" x14ac:dyDescent="0.2">
      <c r="A7" s="20">
        <v>4</v>
      </c>
      <c r="B7" s="26" t="s">
        <v>23</v>
      </c>
      <c r="C7" s="20" t="s">
        <v>24</v>
      </c>
      <c r="D7" s="20">
        <v>7</v>
      </c>
    </row>
    <row r="8" spans="1:4" ht="13.5" x14ac:dyDescent="0.2">
      <c r="A8" s="19">
        <v>5</v>
      </c>
      <c r="B8" s="24" t="s">
        <v>25</v>
      </c>
      <c r="C8" s="27" t="s">
        <v>26</v>
      </c>
      <c r="D8" s="20">
        <v>960</v>
      </c>
    </row>
    <row r="9" spans="1:4" x14ac:dyDescent="0.2">
      <c r="A9" s="22"/>
      <c r="B9" s="22"/>
      <c r="C9" s="20"/>
      <c r="D9" s="20"/>
    </row>
    <row r="10" spans="1:4" ht="13.5" x14ac:dyDescent="0.2">
      <c r="A10" s="145" t="s">
        <v>27</v>
      </c>
      <c r="B10" s="146"/>
      <c r="C10" s="20" t="s">
        <v>26</v>
      </c>
      <c r="D10" s="23">
        <f>D6*D8/D7*2</f>
        <v>123.03673469387755</v>
      </c>
    </row>
    <row r="11" spans="1:4" x14ac:dyDescent="0.2">
      <c r="D11" s="25"/>
    </row>
    <row r="12" spans="1:4" x14ac:dyDescent="0.2">
      <c r="A12" s="17" t="s">
        <v>28</v>
      </c>
    </row>
    <row r="13" spans="1:4" ht="21.6" customHeight="1" x14ac:dyDescent="0.2">
      <c r="A13" s="17" t="s">
        <v>29</v>
      </c>
      <c r="C13" t="s">
        <v>26</v>
      </c>
      <c r="D13" s="19">
        <v>960</v>
      </c>
    </row>
    <row r="14" spans="1:4" x14ac:dyDescent="0.2">
      <c r="A14" s="17"/>
    </row>
    <row r="15" spans="1:4" x14ac:dyDescent="0.2">
      <c r="A15" s="17"/>
    </row>
    <row r="17" spans="1:4" x14ac:dyDescent="0.2">
      <c r="A17" s="17" t="s">
        <v>10</v>
      </c>
      <c r="B17" s="17"/>
      <c r="C17" s="16" t="s">
        <v>9</v>
      </c>
      <c r="D17" s="17"/>
    </row>
  </sheetData>
  <mergeCells count="2">
    <mergeCell ref="B1:D1"/>
    <mergeCell ref="A10:B10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Протокол</vt:lpstr>
      <vt:lpstr>Расшифровка ФИ</vt:lpstr>
      <vt:lpstr>Ответы на замечания</vt:lpstr>
      <vt:lpstr>Кальк-я к Расч№2</vt:lpstr>
      <vt:lpstr>гостиница (2)</vt:lpstr>
      <vt:lpstr>маршрут (2)</vt:lpstr>
      <vt:lpstr>перевозка рабочих (2)</vt:lpstr>
      <vt:lpstr>Протокол!Область_печати</vt:lpstr>
      <vt:lpstr>'Расшифровка ФИ'!Область_печати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Семенова Яна Борисовна</dc:creator>
  <cp:lastModifiedBy>Семенова Яна Борисовна</cp:lastModifiedBy>
  <cp:lastPrinted>2024-09-17T09:32:37Z</cp:lastPrinted>
  <dcterms:created xsi:type="dcterms:W3CDTF">2002-08-29T05:21:43Z</dcterms:created>
  <dcterms:modified xsi:type="dcterms:W3CDTF">2024-12-13T07:05:49Z</dcterms:modified>
</cp:coreProperties>
</file>